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B3\Eifert\LAU Internet\Lärm\Lärmminderungsplanung\02.05.2023\"/>
    </mc:Choice>
  </mc:AlternateContent>
  <bookViews>
    <workbookView xWindow="0" yWindow="0" windowWidth="25200" windowHeight="12675"/>
  </bookViews>
  <sheets>
    <sheet name=" Ranking-HVS" sheetId="1" r:id="rId1"/>
    <sheet name="Tabelle3" sheetId="3" r:id="rId2"/>
  </sheets>
  <calcPr calcId="152511"/>
</workbook>
</file>

<file path=xl/calcChain.xml><?xml version="1.0" encoding="utf-8"?>
<calcChain xmlns="http://schemas.openxmlformats.org/spreadsheetml/2006/main">
  <c r="D79" i="1" l="1"/>
  <c r="C79" i="1"/>
  <c r="D76" i="1"/>
  <c r="D75" i="1"/>
  <c r="C75" i="1"/>
  <c r="D74" i="1"/>
  <c r="C74" i="1"/>
  <c r="D73" i="1"/>
  <c r="D71" i="1"/>
  <c r="D70" i="1"/>
  <c r="C70" i="1"/>
  <c r="D69" i="1"/>
  <c r="C69" i="1"/>
  <c r="D68" i="1"/>
  <c r="C68" i="1"/>
  <c r="D67" i="1"/>
  <c r="C67" i="1"/>
  <c r="D66" i="1"/>
  <c r="D65" i="1"/>
  <c r="C65" i="1"/>
  <c r="D64" i="1"/>
  <c r="C64" i="1"/>
  <c r="D62" i="1"/>
  <c r="C62" i="1"/>
  <c r="D60" i="1"/>
  <c r="C60" i="1"/>
  <c r="D59" i="1"/>
  <c r="C59" i="1"/>
  <c r="D58" i="1"/>
  <c r="C58" i="1"/>
  <c r="D57" i="1"/>
  <c r="D56" i="1"/>
  <c r="C56" i="1"/>
  <c r="D55" i="1"/>
  <c r="C55" i="1"/>
  <c r="D54" i="1"/>
  <c r="C54" i="1"/>
  <c r="D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</calcChain>
</file>

<file path=xl/sharedStrings.xml><?xml version="1.0" encoding="utf-8"?>
<sst xmlns="http://schemas.openxmlformats.org/spreadsheetml/2006/main" count="113" uniqueCount="113">
  <si>
    <t>Nr.</t>
  </si>
  <si>
    <t>Gemeinde</t>
  </si>
  <si>
    <r>
      <t>L</t>
    </r>
    <r>
      <rPr>
        <b/>
        <vertAlign val="subscript"/>
        <sz val="11"/>
        <color theme="1"/>
        <rFont val="Arial"/>
        <family val="2"/>
      </rPr>
      <t>DEN</t>
    </r>
    <r>
      <rPr>
        <b/>
        <sz val="11"/>
        <color theme="1"/>
        <rFont val="Arial"/>
        <family val="2"/>
      </rPr>
      <t xml:space="preserve"> &gt; 65 dB(A)</t>
    </r>
  </si>
  <si>
    <r>
      <t>L</t>
    </r>
    <r>
      <rPr>
        <b/>
        <vertAlign val="subscript"/>
        <sz val="11"/>
        <color theme="1"/>
        <rFont val="Arial"/>
        <family val="2"/>
      </rPr>
      <t>Night</t>
    </r>
    <r>
      <rPr>
        <b/>
        <sz val="11"/>
        <color theme="1"/>
        <rFont val="Arial"/>
        <family val="2"/>
      </rPr>
      <t xml:space="preserve"> &gt; 55 dB(A)</t>
    </r>
  </si>
  <si>
    <t xml:space="preserve">HA </t>
  </si>
  <si>
    <t>HSD</t>
  </si>
  <si>
    <t>Halberstadt</t>
  </si>
  <si>
    <t>Hohe Börde</t>
  </si>
  <si>
    <t>Lutherstadt Wittenberg</t>
  </si>
  <si>
    <t>Wernigerode</t>
  </si>
  <si>
    <t>Naumburg</t>
  </si>
  <si>
    <t>Merseburg</t>
  </si>
  <si>
    <t>Bitterfeld-Wolfen</t>
  </si>
  <si>
    <t>Weißenfels</t>
  </si>
  <si>
    <t>Stendal</t>
  </si>
  <si>
    <t>Zerbst</t>
  </si>
  <si>
    <t>Leuna</t>
  </si>
  <si>
    <t>Möser</t>
  </si>
  <si>
    <t>Bernburg</t>
  </si>
  <si>
    <t>Aschersleben</t>
  </si>
  <si>
    <t>Blankenburg</t>
  </si>
  <si>
    <t>Coswig</t>
  </si>
  <si>
    <t>Quedlinburg</t>
  </si>
  <si>
    <t>Barleben</t>
  </si>
  <si>
    <t>Calbe</t>
  </si>
  <si>
    <t>Landsberg</t>
  </si>
  <si>
    <t>Zahna-Elster</t>
  </si>
  <si>
    <t>Lutherstadt Eisleben</t>
  </si>
  <si>
    <t>Haldensleben</t>
  </si>
  <si>
    <t>Schkopau</t>
  </si>
  <si>
    <t>Muldestausee</t>
  </si>
  <si>
    <t>Harbke</t>
  </si>
  <si>
    <t>Biederitz</t>
  </si>
  <si>
    <t>Burg</t>
  </si>
  <si>
    <t>Staßfurt</t>
  </si>
  <si>
    <t>Zeitz</t>
  </si>
  <si>
    <t>Sangerhausen</t>
  </si>
  <si>
    <t>Teutschenthal</t>
  </si>
  <si>
    <t>Dessau-Roßlau</t>
  </si>
  <si>
    <t>Kabelsketal</t>
  </si>
  <si>
    <t>Jessen</t>
  </si>
  <si>
    <t>Möckern</t>
  </si>
  <si>
    <t>Genthin</t>
  </si>
  <si>
    <t>Lützen</t>
  </si>
  <si>
    <t>Braunsbedra</t>
  </si>
  <si>
    <t>Ingersleben</t>
  </si>
  <si>
    <t>Schönebeck</t>
  </si>
  <si>
    <t>Niedere Börde</t>
  </si>
  <si>
    <t>Oschersleben</t>
  </si>
  <si>
    <t>Gommern</t>
  </si>
  <si>
    <t>Harsleben</t>
  </si>
  <si>
    <t>Bad Dürrenberg</t>
  </si>
  <si>
    <t>Colbitz</t>
  </si>
  <si>
    <t>Osterfeld</t>
  </si>
  <si>
    <t>Erxleben</t>
  </si>
  <si>
    <t>Meineweh</t>
  </si>
  <si>
    <t>Sandersdorf-Brehna</t>
  </si>
  <si>
    <t>Gardelegen</t>
  </si>
  <si>
    <t>Könnern</t>
  </si>
  <si>
    <t>Petersberg</t>
  </si>
  <si>
    <t>Teuchern</t>
  </si>
  <si>
    <t>Gutenborn</t>
  </si>
  <si>
    <t>Bördeland</t>
  </si>
  <si>
    <t>Seegebiet Mansfelder Land</t>
  </si>
  <si>
    <t>Raguhn-Jeßnitz</t>
  </si>
  <si>
    <t>Salzwedel</t>
  </si>
  <si>
    <t>Kemberg</t>
  </si>
  <si>
    <t>Zörbig</t>
  </si>
  <si>
    <t>Thale</t>
  </si>
  <si>
    <t>Wethau</t>
  </si>
  <si>
    <t>Wolmirstedt</t>
  </si>
  <si>
    <t>Sülzetal</t>
  </si>
  <si>
    <t>Salzatal</t>
  </si>
  <si>
    <t>Berga</t>
  </si>
  <si>
    <t>Ilberstedt</t>
  </si>
  <si>
    <t>Hohenmölsen</t>
  </si>
  <si>
    <t>Wimmelburg</t>
  </si>
  <si>
    <t>Plötzkau</t>
  </si>
  <si>
    <t>Wanzleben</t>
  </si>
  <si>
    <t>Bad Lauchstädt</t>
  </si>
  <si>
    <t>Schönburg</t>
  </si>
  <si>
    <t>Südliches Anhalt</t>
  </si>
  <si>
    <t>Kretzschau</t>
  </si>
  <si>
    <t>Ballenstedt</t>
  </si>
  <si>
    <t>Tangerhütte</t>
  </si>
  <si>
    <t>Köthen</t>
  </si>
  <si>
    <t>Wettin-Löbejün</t>
  </si>
  <si>
    <t>Oranienbaum-Wörlitz</t>
  </si>
  <si>
    <t>Egeln</t>
  </si>
  <si>
    <t>Allstedt</t>
  </si>
  <si>
    <t>Obhausen</t>
  </si>
  <si>
    <t>Nienburg</t>
  </si>
  <si>
    <t>Nordharz</t>
  </si>
  <si>
    <t>Güsten</t>
  </si>
  <si>
    <t>Südharz</t>
  </si>
  <si>
    <t>Wallhausen</t>
  </si>
  <si>
    <t>Seeland</t>
  </si>
  <si>
    <t>Tangermünde</t>
  </si>
  <si>
    <t>Gröningen</t>
  </si>
  <si>
    <t>Mansfeld</t>
  </si>
  <si>
    <t>Farnstädt</t>
  </si>
  <si>
    <t>Edersleben</t>
  </si>
  <si>
    <t>Wust-Fischbeck</t>
  </si>
  <si>
    <t>Börde-Hakel</t>
  </si>
  <si>
    <t>Gerbstedt</t>
  </si>
  <si>
    <t>Giersleben</t>
  </si>
  <si>
    <t>Hettstedt</t>
  </si>
  <si>
    <t>Jerichow</t>
  </si>
  <si>
    <t>Kroppenstedt</t>
  </si>
  <si>
    <t>Schraplau</t>
  </si>
  <si>
    <t>Selke-Aue</t>
  </si>
  <si>
    <t>Wolmirsleben</t>
  </si>
  <si>
    <t>Ranking-Tabelle Hauptverkehrsstraßen (HVS) ohne Ballungräume - Lärmbetroffenheiten Menschen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</si>
</sst>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40454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indent="3" readingOrder="1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abSelected="1" workbookViewId="0">
      <selection activeCell="C118" sqref="C118"/>
    </sheetView>
  </sheetViews>
  <sheetFormatPr baseColWidth="10" defaultRowHeight="15" x14ac:dyDescent="0.25"/>
  <cols>
    <col min="1" max="1" width="5.42578125" customWidth="1"/>
    <col min="2" max="2" width="25.85546875" customWidth="1"/>
    <col min="3" max="3" width="17.7109375" customWidth="1"/>
    <col min="4" max="4" width="18" customWidth="1"/>
    <col min="5" max="6" width="13" bestFit="1" customWidth="1"/>
    <col min="7" max="7" width="17.140625" customWidth="1"/>
    <col min="8" max="8" width="16.7109375" customWidth="1"/>
    <col min="9" max="9" width="10.140625" customWidth="1"/>
    <col min="10" max="10" width="10.42578125" customWidth="1"/>
  </cols>
  <sheetData>
    <row r="1" spans="1:14" x14ac:dyDescent="0.25">
      <c r="B1" s="1"/>
      <c r="C1" s="2"/>
      <c r="D1" s="2"/>
      <c r="E1" s="2"/>
      <c r="F1" s="2"/>
      <c r="G1" s="3"/>
      <c r="H1" s="3"/>
      <c r="I1" s="3"/>
      <c r="J1" s="3"/>
      <c r="K1" s="3"/>
      <c r="L1" s="1"/>
      <c r="M1" s="1"/>
      <c r="N1" s="1"/>
    </row>
    <row r="2" spans="1:14" ht="15.75" x14ac:dyDescent="0.25">
      <c r="B2" s="13" t="s">
        <v>112</v>
      </c>
      <c r="C2" s="14"/>
      <c r="D2" s="14"/>
      <c r="E2" s="14"/>
      <c r="F2" s="2"/>
      <c r="G2" s="3"/>
      <c r="H2" s="3"/>
      <c r="I2" s="3"/>
      <c r="J2" s="3"/>
      <c r="K2" s="3"/>
      <c r="L2" s="1"/>
      <c r="M2" s="1"/>
      <c r="N2" s="1"/>
    </row>
    <row r="3" spans="1:14" x14ac:dyDescent="0.25">
      <c r="B3" s="1"/>
      <c r="C3" s="2"/>
      <c r="D3" s="2"/>
      <c r="E3" s="2"/>
      <c r="F3" s="2"/>
      <c r="G3" s="3"/>
      <c r="H3" s="3"/>
      <c r="I3" s="3"/>
      <c r="J3" s="3"/>
      <c r="K3" s="3"/>
      <c r="L3" s="1"/>
      <c r="M3" s="1"/>
      <c r="N3" s="1"/>
    </row>
    <row r="4" spans="1:14" ht="16.5" x14ac:dyDescent="0.3">
      <c r="A4" s="4" t="s">
        <v>0</v>
      </c>
      <c r="B4" s="5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3"/>
      <c r="H4" s="3"/>
      <c r="I4" s="3"/>
      <c r="J4" s="3"/>
      <c r="K4" s="3"/>
      <c r="L4" s="1"/>
      <c r="M4" s="1"/>
      <c r="N4" s="1"/>
    </row>
    <row r="5" spans="1:14" x14ac:dyDescent="0.25">
      <c r="A5" s="6">
        <v>1</v>
      </c>
      <c r="B5" s="7" t="s">
        <v>6</v>
      </c>
      <c r="C5" s="8">
        <f>947+868+91</f>
        <v>1906</v>
      </c>
      <c r="D5" s="8">
        <f>895+946+159</f>
        <v>2000</v>
      </c>
      <c r="E5" s="8">
        <v>831</v>
      </c>
      <c r="F5" s="8">
        <v>217</v>
      </c>
      <c r="G5" s="9"/>
      <c r="H5" s="9"/>
      <c r="I5" s="9"/>
      <c r="J5" s="9"/>
      <c r="K5" s="9"/>
    </row>
    <row r="6" spans="1:14" x14ac:dyDescent="0.25">
      <c r="A6" s="6">
        <v>2</v>
      </c>
      <c r="B6" s="7" t="s">
        <v>7</v>
      </c>
      <c r="C6" s="8">
        <f>372+37</f>
        <v>409</v>
      </c>
      <c r="D6" s="8">
        <f>1724+124</f>
        <v>1848</v>
      </c>
      <c r="E6" s="8">
        <v>926</v>
      </c>
      <c r="F6" s="8">
        <v>307</v>
      </c>
      <c r="G6" s="9"/>
      <c r="H6" s="9"/>
      <c r="I6" s="9"/>
      <c r="J6" s="9"/>
      <c r="K6" s="9"/>
    </row>
    <row r="7" spans="1:14" x14ac:dyDescent="0.25">
      <c r="A7" s="6">
        <v>3</v>
      </c>
      <c r="B7" s="7" t="s">
        <v>8</v>
      </c>
      <c r="C7" s="8">
        <f>546+756+2</f>
        <v>1304</v>
      </c>
      <c r="D7" s="8">
        <f>469+890+14</f>
        <v>1373</v>
      </c>
      <c r="E7" s="8">
        <v>581</v>
      </c>
      <c r="F7" s="8">
        <v>155</v>
      </c>
      <c r="G7" s="9"/>
      <c r="H7" s="9"/>
      <c r="I7" s="9"/>
      <c r="J7" s="9"/>
      <c r="K7" s="9"/>
    </row>
    <row r="8" spans="1:14" x14ac:dyDescent="0.25">
      <c r="A8" s="6">
        <v>4</v>
      </c>
      <c r="B8" s="7" t="s">
        <v>9</v>
      </c>
      <c r="C8" s="8">
        <f>890+243+2</f>
        <v>1135</v>
      </c>
      <c r="D8" s="8">
        <f>871+471+2</f>
        <v>1344</v>
      </c>
      <c r="E8" s="8">
        <v>624</v>
      </c>
      <c r="F8" s="8">
        <v>162</v>
      </c>
      <c r="G8" s="9"/>
      <c r="H8" s="9"/>
      <c r="I8" s="9"/>
      <c r="J8" s="9"/>
      <c r="K8" s="9"/>
    </row>
    <row r="9" spans="1:14" x14ac:dyDescent="0.25">
      <c r="A9" s="6">
        <v>5</v>
      </c>
      <c r="B9" s="7" t="s">
        <v>10</v>
      </c>
      <c r="C9" s="8">
        <f>716+338</f>
        <v>1054</v>
      </c>
      <c r="D9" s="8">
        <f>722+417+3</f>
        <v>1142</v>
      </c>
      <c r="E9" s="8">
        <v>468</v>
      </c>
      <c r="F9" s="8">
        <v>121</v>
      </c>
      <c r="G9" s="9"/>
      <c r="H9" s="9"/>
      <c r="I9" s="9"/>
      <c r="J9" s="9"/>
      <c r="K9" s="9"/>
    </row>
    <row r="10" spans="1:14" x14ac:dyDescent="0.25">
      <c r="A10" s="6">
        <v>6</v>
      </c>
      <c r="B10" s="7" t="s">
        <v>11</v>
      </c>
      <c r="C10" s="8">
        <f>346+165+54</f>
        <v>565</v>
      </c>
      <c r="D10" s="8">
        <f>467+215+75</f>
        <v>757</v>
      </c>
      <c r="E10" s="8">
        <v>764</v>
      </c>
      <c r="F10" s="8">
        <v>160</v>
      </c>
    </row>
    <row r="11" spans="1:14" x14ac:dyDescent="0.25">
      <c r="A11" s="6">
        <v>7</v>
      </c>
      <c r="B11" s="7" t="s">
        <v>12</v>
      </c>
      <c r="C11" s="8">
        <f>575+220+6</f>
        <v>801</v>
      </c>
      <c r="D11" s="8">
        <f>594+312+16</f>
        <v>922</v>
      </c>
      <c r="E11" s="8">
        <v>449</v>
      </c>
      <c r="F11" s="8">
        <v>109</v>
      </c>
    </row>
    <row r="12" spans="1:14" x14ac:dyDescent="0.25">
      <c r="A12" s="6">
        <v>8</v>
      </c>
      <c r="B12" s="7" t="s">
        <v>13</v>
      </c>
      <c r="C12" s="8">
        <f>232+295+10</f>
        <v>537</v>
      </c>
      <c r="D12" s="8">
        <f>260+332+19</f>
        <v>611</v>
      </c>
      <c r="E12" s="8">
        <v>619</v>
      </c>
      <c r="F12" s="8">
        <v>154</v>
      </c>
    </row>
    <row r="13" spans="1:14" x14ac:dyDescent="0.25">
      <c r="A13" s="6">
        <v>9</v>
      </c>
      <c r="B13" s="7" t="s">
        <v>14</v>
      </c>
      <c r="C13" s="8">
        <f>528+331+2</f>
        <v>861</v>
      </c>
      <c r="D13" s="8">
        <f>504+381+11</f>
        <v>896</v>
      </c>
      <c r="E13" s="8">
        <v>361</v>
      </c>
      <c r="F13" s="8">
        <v>98</v>
      </c>
    </row>
    <row r="14" spans="1:14" x14ac:dyDescent="0.25">
      <c r="A14" s="6">
        <v>10</v>
      </c>
      <c r="B14" s="7" t="s">
        <v>15</v>
      </c>
      <c r="C14" s="8">
        <f>402+395</f>
        <v>797</v>
      </c>
      <c r="D14" s="8">
        <f>262+555+8</f>
        <v>825</v>
      </c>
      <c r="E14" s="8">
        <v>301</v>
      </c>
      <c r="F14" s="8">
        <v>87</v>
      </c>
    </row>
    <row r="15" spans="1:14" x14ac:dyDescent="0.25">
      <c r="A15" s="6">
        <v>11</v>
      </c>
      <c r="B15" s="7" t="s">
        <v>16</v>
      </c>
      <c r="C15" s="8">
        <f>204+184+4</f>
        <v>392</v>
      </c>
      <c r="D15" s="8">
        <f>476+207+18</f>
        <v>701</v>
      </c>
      <c r="E15" s="8">
        <v>464</v>
      </c>
      <c r="F15" s="8">
        <v>130</v>
      </c>
    </row>
    <row r="16" spans="1:14" x14ac:dyDescent="0.25">
      <c r="A16" s="6">
        <v>12</v>
      </c>
      <c r="B16" s="7" t="s">
        <v>17</v>
      </c>
      <c r="C16" s="8">
        <f>201+18</f>
        <v>219</v>
      </c>
      <c r="D16" s="8">
        <f>815+54</f>
        <v>869</v>
      </c>
      <c r="E16" s="8">
        <v>530</v>
      </c>
      <c r="F16" s="8">
        <v>160</v>
      </c>
    </row>
    <row r="17" spans="1:6" x14ac:dyDescent="0.25">
      <c r="A17" s="6">
        <v>13</v>
      </c>
      <c r="B17" s="7" t="s">
        <v>18</v>
      </c>
      <c r="C17" s="8">
        <f>381+294+17</f>
        <v>692</v>
      </c>
      <c r="D17" s="8">
        <f>414+289+59</f>
        <v>762</v>
      </c>
      <c r="E17" s="8">
        <v>304</v>
      </c>
      <c r="F17" s="8">
        <v>80</v>
      </c>
    </row>
    <row r="18" spans="1:6" x14ac:dyDescent="0.25">
      <c r="A18" s="6">
        <v>14</v>
      </c>
      <c r="B18" s="7" t="s">
        <v>19</v>
      </c>
      <c r="C18" s="8">
        <f>176+317+21</f>
        <v>514</v>
      </c>
      <c r="D18" s="8">
        <f>250+266+101</f>
        <v>617</v>
      </c>
      <c r="E18" s="8">
        <v>341</v>
      </c>
      <c r="F18" s="8">
        <v>88</v>
      </c>
    </row>
    <row r="19" spans="1:6" x14ac:dyDescent="0.25">
      <c r="A19" s="6">
        <v>15</v>
      </c>
      <c r="B19" s="7" t="s">
        <v>20</v>
      </c>
      <c r="C19" s="8">
        <f>335+161+5</f>
        <v>501</v>
      </c>
      <c r="D19" s="8">
        <f>370+179+13</f>
        <v>562</v>
      </c>
      <c r="E19" s="8">
        <v>284</v>
      </c>
      <c r="F19" s="8">
        <v>67</v>
      </c>
    </row>
    <row r="20" spans="1:6" x14ac:dyDescent="0.25">
      <c r="A20" s="6">
        <v>16</v>
      </c>
      <c r="B20" s="7" t="s">
        <v>21</v>
      </c>
      <c r="C20" s="8">
        <f>143+318+3</f>
        <v>464</v>
      </c>
      <c r="D20" s="8">
        <f>146+290+64</f>
        <v>500</v>
      </c>
      <c r="E20" s="8">
        <v>236</v>
      </c>
      <c r="F20" s="8">
        <v>66</v>
      </c>
    </row>
    <row r="21" spans="1:6" x14ac:dyDescent="0.25">
      <c r="A21" s="6">
        <v>17</v>
      </c>
      <c r="B21" s="7" t="s">
        <v>22</v>
      </c>
      <c r="C21" s="8">
        <f>299+123+1</f>
        <v>423</v>
      </c>
      <c r="D21" s="8">
        <f>273+165+2</f>
        <v>440</v>
      </c>
      <c r="E21" s="8">
        <v>236</v>
      </c>
      <c r="F21" s="8">
        <v>57</v>
      </c>
    </row>
    <row r="22" spans="1:6" x14ac:dyDescent="0.25">
      <c r="A22" s="6">
        <v>18</v>
      </c>
      <c r="B22" s="7" t="s">
        <v>23</v>
      </c>
      <c r="C22" s="8">
        <v>32</v>
      </c>
      <c r="D22" s="8">
        <v>523</v>
      </c>
      <c r="E22" s="8">
        <v>709</v>
      </c>
      <c r="F22" s="8">
        <v>210</v>
      </c>
    </row>
    <row r="23" spans="1:6" x14ac:dyDescent="0.25">
      <c r="A23" s="6">
        <v>19</v>
      </c>
      <c r="B23" s="7" t="s">
        <v>24</v>
      </c>
      <c r="C23" s="8">
        <f>165+280+36</f>
        <v>481</v>
      </c>
      <c r="D23" s="8">
        <f>156+285+42</f>
        <v>483</v>
      </c>
      <c r="E23" s="8">
        <v>176</v>
      </c>
      <c r="F23" s="8">
        <v>50</v>
      </c>
    </row>
    <row r="24" spans="1:6" x14ac:dyDescent="0.25">
      <c r="A24" s="6">
        <v>20</v>
      </c>
      <c r="B24" s="7" t="s">
        <v>25</v>
      </c>
      <c r="C24" s="8">
        <f>145+10+5</f>
        <v>160</v>
      </c>
      <c r="D24" s="8">
        <f>423+54+6</f>
        <v>483</v>
      </c>
      <c r="E24" s="8">
        <v>309</v>
      </c>
      <c r="F24" s="8">
        <v>81</v>
      </c>
    </row>
    <row r="25" spans="1:6" x14ac:dyDescent="0.25">
      <c r="A25" s="6">
        <v>21</v>
      </c>
      <c r="B25" s="7" t="s">
        <v>26</v>
      </c>
      <c r="C25" s="8">
        <f>242+197</f>
        <v>439</v>
      </c>
      <c r="D25" s="8">
        <f>257+220</f>
        <v>477</v>
      </c>
      <c r="E25" s="8">
        <v>163</v>
      </c>
      <c r="F25" s="8">
        <v>47</v>
      </c>
    </row>
    <row r="26" spans="1:6" x14ac:dyDescent="0.25">
      <c r="A26" s="6">
        <v>22</v>
      </c>
      <c r="B26" s="7" t="s">
        <v>27</v>
      </c>
      <c r="C26" s="8">
        <f>266+77</f>
        <v>343</v>
      </c>
      <c r="D26" s="8">
        <f>324+17</f>
        <v>341</v>
      </c>
      <c r="E26" s="8">
        <v>223</v>
      </c>
      <c r="F26" s="8">
        <v>45</v>
      </c>
    </row>
    <row r="27" spans="1:6" x14ac:dyDescent="0.25">
      <c r="A27" s="6">
        <v>23</v>
      </c>
      <c r="B27" s="7" t="s">
        <v>28</v>
      </c>
      <c r="C27" s="8">
        <f>(62+232+88)</f>
        <v>382</v>
      </c>
      <c r="D27" s="8">
        <f>36+175+181+2</f>
        <v>394</v>
      </c>
      <c r="E27" s="8">
        <v>149</v>
      </c>
      <c r="F27" s="8">
        <v>49</v>
      </c>
    </row>
    <row r="28" spans="1:6" x14ac:dyDescent="0.25">
      <c r="A28" s="6">
        <v>24</v>
      </c>
      <c r="B28" s="7" t="s">
        <v>29</v>
      </c>
      <c r="C28" s="8">
        <f>174+91</f>
        <v>265</v>
      </c>
      <c r="D28" s="8">
        <f>216+117+2</f>
        <v>335</v>
      </c>
      <c r="E28" s="8">
        <v>241</v>
      </c>
      <c r="F28" s="8">
        <v>51</v>
      </c>
    </row>
    <row r="29" spans="1:6" x14ac:dyDescent="0.25">
      <c r="A29" s="6">
        <v>25</v>
      </c>
      <c r="B29" s="7" t="s">
        <v>30</v>
      </c>
      <c r="C29" s="8">
        <f>197+174</f>
        <v>371</v>
      </c>
      <c r="D29" s="8">
        <f>209+191+3</f>
        <v>403</v>
      </c>
      <c r="E29" s="8">
        <v>169</v>
      </c>
      <c r="F29" s="8">
        <v>42</v>
      </c>
    </row>
    <row r="30" spans="1:6" x14ac:dyDescent="0.25">
      <c r="A30" s="6">
        <v>26</v>
      </c>
      <c r="B30" s="7" t="s">
        <v>31</v>
      </c>
      <c r="C30" s="8">
        <f>269+83</f>
        <v>352</v>
      </c>
      <c r="D30" s="8">
        <f>4+348</f>
        <v>352</v>
      </c>
      <c r="E30" s="8">
        <v>121</v>
      </c>
      <c r="F30" s="8">
        <v>47</v>
      </c>
    </row>
    <row r="31" spans="1:6" x14ac:dyDescent="0.25">
      <c r="A31" s="6">
        <v>27</v>
      </c>
      <c r="B31" s="7" t="s">
        <v>32</v>
      </c>
      <c r="C31" s="8">
        <f>230+48</f>
        <v>278</v>
      </c>
      <c r="D31" s="8">
        <f>264+84+1</f>
        <v>349</v>
      </c>
      <c r="E31" s="8">
        <v>147</v>
      </c>
      <c r="F31" s="8">
        <v>36</v>
      </c>
    </row>
    <row r="32" spans="1:6" x14ac:dyDescent="0.25">
      <c r="A32" s="6">
        <v>28</v>
      </c>
      <c r="B32" s="7" t="s">
        <v>33</v>
      </c>
      <c r="C32" s="8">
        <f>53+30</f>
        <v>83</v>
      </c>
      <c r="D32" s="8">
        <f>394+43</f>
        <v>437</v>
      </c>
      <c r="E32" s="8">
        <v>208</v>
      </c>
      <c r="F32" s="8">
        <v>58</v>
      </c>
    </row>
    <row r="33" spans="1:6" x14ac:dyDescent="0.25">
      <c r="A33" s="6">
        <v>29</v>
      </c>
      <c r="B33" s="7" t="s">
        <v>34</v>
      </c>
      <c r="C33" s="8">
        <f>194+68+9</f>
        <v>271</v>
      </c>
      <c r="D33" s="8">
        <f>200+91+11</f>
        <v>302</v>
      </c>
      <c r="E33" s="8">
        <v>140</v>
      </c>
      <c r="F33" s="8">
        <v>38</v>
      </c>
    </row>
    <row r="34" spans="1:6" x14ac:dyDescent="0.25">
      <c r="A34" s="6">
        <v>30</v>
      </c>
      <c r="B34" s="7" t="s">
        <v>35</v>
      </c>
      <c r="C34" s="8">
        <f>163+117</f>
        <v>280</v>
      </c>
      <c r="D34" s="8">
        <f>163+125+1</f>
        <v>289</v>
      </c>
      <c r="E34" s="8">
        <v>153</v>
      </c>
      <c r="F34" s="8">
        <v>33</v>
      </c>
    </row>
    <row r="35" spans="1:6" x14ac:dyDescent="0.25">
      <c r="A35" s="6">
        <v>31</v>
      </c>
      <c r="B35" s="7" t="s">
        <v>36</v>
      </c>
      <c r="C35" s="8">
        <f>151+47</f>
        <v>198</v>
      </c>
      <c r="D35" s="8">
        <f>151+69</f>
        <v>220</v>
      </c>
      <c r="E35" s="8">
        <v>212</v>
      </c>
      <c r="F35" s="8">
        <v>44</v>
      </c>
    </row>
    <row r="36" spans="1:6" x14ac:dyDescent="0.25">
      <c r="A36" s="6">
        <v>32</v>
      </c>
      <c r="B36" s="7" t="s">
        <v>37</v>
      </c>
      <c r="C36" s="8">
        <f>151+103</f>
        <v>254</v>
      </c>
      <c r="D36" s="8">
        <f>160+109+2</f>
        <v>271</v>
      </c>
      <c r="E36" s="8">
        <v>149</v>
      </c>
      <c r="F36" s="8">
        <v>32</v>
      </c>
    </row>
    <row r="37" spans="1:6" x14ac:dyDescent="0.25">
      <c r="A37" s="6">
        <v>33</v>
      </c>
      <c r="B37" s="7" t="s">
        <v>38</v>
      </c>
      <c r="C37" s="8">
        <f>43+4+2</f>
        <v>49</v>
      </c>
      <c r="D37" s="8">
        <f>176+15+2</f>
        <v>193</v>
      </c>
      <c r="E37" s="8">
        <v>375</v>
      </c>
      <c r="F37" s="8">
        <v>70</v>
      </c>
    </row>
    <row r="38" spans="1:6" x14ac:dyDescent="0.25">
      <c r="A38" s="6">
        <v>34</v>
      </c>
      <c r="B38" s="7" t="s">
        <v>39</v>
      </c>
      <c r="C38" s="8">
        <f>69+49</f>
        <v>118</v>
      </c>
      <c r="D38" s="8">
        <f>85+70</f>
        <v>155</v>
      </c>
      <c r="E38" s="8">
        <v>252</v>
      </c>
      <c r="F38" s="8">
        <v>51</v>
      </c>
    </row>
    <row r="39" spans="1:6" x14ac:dyDescent="0.25">
      <c r="A39" s="6">
        <v>35</v>
      </c>
      <c r="B39" s="7" t="s">
        <v>40</v>
      </c>
      <c r="C39" s="8">
        <f>94+118+9</f>
        <v>221</v>
      </c>
      <c r="D39" s="8">
        <f>117+100+42</f>
        <v>259</v>
      </c>
      <c r="E39" s="8">
        <v>123</v>
      </c>
      <c r="F39" s="8">
        <v>32</v>
      </c>
    </row>
    <row r="40" spans="1:6" x14ac:dyDescent="0.25">
      <c r="A40" s="6">
        <v>36</v>
      </c>
      <c r="B40" s="7" t="s">
        <v>41</v>
      </c>
      <c r="C40" s="8">
        <f>56+3+3</f>
        <v>62</v>
      </c>
      <c r="D40" s="8">
        <f>265+23+6</f>
        <v>294</v>
      </c>
      <c r="E40" s="8">
        <v>168</v>
      </c>
      <c r="F40" s="8">
        <v>55</v>
      </c>
    </row>
    <row r="41" spans="1:6" x14ac:dyDescent="0.25">
      <c r="A41" s="6">
        <v>37</v>
      </c>
      <c r="B41" s="7" t="s">
        <v>42</v>
      </c>
      <c r="C41" s="8">
        <f>135+67</f>
        <v>202</v>
      </c>
      <c r="D41" s="8">
        <f>178+62</f>
        <v>240</v>
      </c>
      <c r="E41" s="8">
        <v>118</v>
      </c>
      <c r="F41" s="8">
        <v>27</v>
      </c>
    </row>
    <row r="42" spans="1:6" x14ac:dyDescent="0.25">
      <c r="A42" s="6">
        <v>38</v>
      </c>
      <c r="B42" s="7" t="s">
        <v>43</v>
      </c>
      <c r="C42" s="8">
        <f>65+2</f>
        <v>67</v>
      </c>
      <c r="D42" s="8">
        <f>203+26</f>
        <v>229</v>
      </c>
      <c r="E42" s="8">
        <v>164</v>
      </c>
      <c r="F42" s="8">
        <v>46</v>
      </c>
    </row>
    <row r="43" spans="1:6" x14ac:dyDescent="0.25">
      <c r="A43" s="6">
        <v>39</v>
      </c>
      <c r="B43" s="7" t="s">
        <v>44</v>
      </c>
      <c r="C43" s="8">
        <f>145+22</f>
        <v>167</v>
      </c>
      <c r="D43" s="8">
        <f>136+43</f>
        <v>179</v>
      </c>
      <c r="E43" s="8">
        <v>128</v>
      </c>
      <c r="F43" s="8">
        <v>26</v>
      </c>
    </row>
    <row r="44" spans="1:6" x14ac:dyDescent="0.25">
      <c r="A44" s="6">
        <v>40</v>
      </c>
      <c r="B44" s="7" t="s">
        <v>45</v>
      </c>
      <c r="C44" s="8">
        <f>88+2</f>
        <v>90</v>
      </c>
      <c r="D44" s="8">
        <f>219+35</f>
        <v>254</v>
      </c>
      <c r="E44" s="8">
        <v>110</v>
      </c>
      <c r="F44" s="8">
        <v>38</v>
      </c>
    </row>
    <row r="45" spans="1:6" x14ac:dyDescent="0.25">
      <c r="A45" s="6">
        <v>41</v>
      </c>
      <c r="B45" s="7" t="s">
        <v>46</v>
      </c>
      <c r="C45" s="8">
        <f>112+77</f>
        <v>189</v>
      </c>
      <c r="D45" s="8">
        <f>121+83</f>
        <v>204</v>
      </c>
      <c r="E45" s="8">
        <v>98</v>
      </c>
      <c r="F45" s="8">
        <v>25</v>
      </c>
    </row>
    <row r="46" spans="1:6" x14ac:dyDescent="0.25">
      <c r="A46" s="6">
        <v>42</v>
      </c>
      <c r="B46" s="7" t="s">
        <v>47</v>
      </c>
      <c r="C46" s="8">
        <f>42+61+2</f>
        <v>105</v>
      </c>
      <c r="D46" s="8">
        <f>80+75+6</f>
        <v>161</v>
      </c>
      <c r="E46" s="8">
        <v>148</v>
      </c>
      <c r="F46" s="8">
        <v>36</v>
      </c>
    </row>
    <row r="47" spans="1:6" x14ac:dyDescent="0.25">
      <c r="A47" s="6">
        <v>43</v>
      </c>
      <c r="B47" s="7" t="s">
        <v>48</v>
      </c>
      <c r="C47" s="8">
        <f>160+52</f>
        <v>212</v>
      </c>
      <c r="D47" s="8">
        <f>119+103</f>
        <v>222</v>
      </c>
      <c r="E47" s="8">
        <v>80</v>
      </c>
      <c r="F47" s="8">
        <v>23</v>
      </c>
    </row>
    <row r="48" spans="1:6" x14ac:dyDescent="0.25">
      <c r="A48" s="6">
        <v>44</v>
      </c>
      <c r="B48" s="7" t="s">
        <v>49</v>
      </c>
      <c r="C48" s="8">
        <f>99+61</f>
        <v>160</v>
      </c>
      <c r="D48" s="8">
        <f>93+84+1</f>
        <v>178</v>
      </c>
      <c r="E48" s="8">
        <v>93</v>
      </c>
      <c r="F48" s="8">
        <v>20</v>
      </c>
    </row>
    <row r="49" spans="1:8" x14ac:dyDescent="0.25">
      <c r="A49" s="6">
        <v>45</v>
      </c>
      <c r="B49" s="7" t="s">
        <v>50</v>
      </c>
      <c r="C49" s="8">
        <f>95+89</f>
        <v>184</v>
      </c>
      <c r="D49" s="8">
        <f>93+94</f>
        <v>187</v>
      </c>
      <c r="E49" s="8">
        <v>67</v>
      </c>
      <c r="F49" s="8">
        <v>18</v>
      </c>
    </row>
    <row r="50" spans="1:8" x14ac:dyDescent="0.25">
      <c r="A50" s="6">
        <v>46</v>
      </c>
      <c r="B50" s="7" t="s">
        <v>51</v>
      </c>
      <c r="C50" s="8">
        <f>46+1</f>
        <v>47</v>
      </c>
      <c r="D50" s="8">
        <f>178+7</f>
        <v>185</v>
      </c>
      <c r="E50" s="8">
        <v>121</v>
      </c>
      <c r="F50" s="8">
        <v>37</v>
      </c>
    </row>
    <row r="51" spans="1:8" x14ac:dyDescent="0.25">
      <c r="A51" s="6">
        <v>47</v>
      </c>
      <c r="B51" s="7" t="s">
        <v>52</v>
      </c>
      <c r="C51" s="8">
        <f>100+52+2</f>
        <v>154</v>
      </c>
      <c r="D51" s="8">
        <f>70+97+2</f>
        <v>169</v>
      </c>
      <c r="E51" s="8">
        <v>71</v>
      </c>
      <c r="F51" s="8">
        <v>19</v>
      </c>
    </row>
    <row r="52" spans="1:8" x14ac:dyDescent="0.25">
      <c r="A52" s="6">
        <v>48</v>
      </c>
      <c r="B52" s="7" t="s">
        <v>53</v>
      </c>
      <c r="C52" s="8">
        <f>48+13</f>
        <v>61</v>
      </c>
      <c r="D52" s="8">
        <f>140+12+12+1</f>
        <v>165</v>
      </c>
      <c r="E52" s="8">
        <v>100</v>
      </c>
      <c r="F52" s="8">
        <v>30</v>
      </c>
    </row>
    <row r="53" spans="1:8" x14ac:dyDescent="0.25">
      <c r="A53" s="6">
        <v>49</v>
      </c>
      <c r="B53" s="7" t="s">
        <v>54</v>
      </c>
      <c r="C53" s="8">
        <v>41</v>
      </c>
      <c r="D53" s="8">
        <f>218+11</f>
        <v>229</v>
      </c>
      <c r="E53" s="8">
        <v>89</v>
      </c>
      <c r="F53" s="8">
        <v>29</v>
      </c>
    </row>
    <row r="54" spans="1:8" x14ac:dyDescent="0.25">
      <c r="A54" s="6">
        <v>50</v>
      </c>
      <c r="B54" s="7" t="s">
        <v>55</v>
      </c>
      <c r="C54" s="8">
        <f>61+2</f>
        <v>63</v>
      </c>
      <c r="D54" s="8">
        <f>146+30</f>
        <v>176</v>
      </c>
      <c r="E54" s="8">
        <v>64</v>
      </c>
      <c r="F54" s="8">
        <v>22</v>
      </c>
    </row>
    <row r="55" spans="1:8" x14ac:dyDescent="0.25">
      <c r="A55" s="6">
        <v>51</v>
      </c>
      <c r="B55" s="7" t="s">
        <v>56</v>
      </c>
      <c r="C55" s="8">
        <f>4+1</f>
        <v>5</v>
      </c>
      <c r="D55" s="8">
        <f>168+2</f>
        <v>170</v>
      </c>
      <c r="E55" s="8">
        <v>247</v>
      </c>
      <c r="F55" s="8">
        <v>65</v>
      </c>
    </row>
    <row r="56" spans="1:8" x14ac:dyDescent="0.25">
      <c r="A56" s="6">
        <v>52</v>
      </c>
      <c r="B56" s="7" t="s">
        <v>57</v>
      </c>
      <c r="C56" s="8">
        <f>47+62</f>
        <v>109</v>
      </c>
      <c r="D56" s="8">
        <f>49+68</f>
        <v>117</v>
      </c>
      <c r="E56" s="8">
        <v>68</v>
      </c>
      <c r="F56" s="8">
        <v>15</v>
      </c>
    </row>
    <row r="57" spans="1:8" x14ac:dyDescent="0.25">
      <c r="A57" s="6">
        <v>53</v>
      </c>
      <c r="B57" s="18" t="s">
        <v>58</v>
      </c>
      <c r="C57" s="19">
        <v>17</v>
      </c>
      <c r="D57" s="19">
        <f>79+8</f>
        <v>87</v>
      </c>
      <c r="E57" s="8">
        <v>180</v>
      </c>
      <c r="F57" s="8">
        <v>40</v>
      </c>
      <c r="G57" s="16"/>
      <c r="H57" s="9"/>
    </row>
    <row r="58" spans="1:8" x14ac:dyDescent="0.25">
      <c r="A58" s="6">
        <v>54</v>
      </c>
      <c r="B58" s="18" t="s">
        <v>59</v>
      </c>
      <c r="C58" s="19">
        <f>72+14</f>
        <v>86</v>
      </c>
      <c r="D58" s="19">
        <f>70+4</f>
        <v>74</v>
      </c>
      <c r="E58" s="8">
        <v>99</v>
      </c>
      <c r="F58" s="8">
        <v>14</v>
      </c>
      <c r="G58" s="9"/>
      <c r="H58" s="9"/>
    </row>
    <row r="59" spans="1:8" x14ac:dyDescent="0.25">
      <c r="A59" s="6">
        <v>55</v>
      </c>
      <c r="B59" s="18" t="s">
        <v>60</v>
      </c>
      <c r="C59" s="19">
        <f>30+34+3</f>
        <v>67</v>
      </c>
      <c r="D59" s="19">
        <f>44+41+3</f>
        <v>88</v>
      </c>
      <c r="E59" s="8">
        <v>73</v>
      </c>
      <c r="F59" s="8">
        <v>16</v>
      </c>
      <c r="G59" s="9"/>
      <c r="H59" s="9"/>
    </row>
    <row r="60" spans="1:8" x14ac:dyDescent="0.25">
      <c r="A60" s="6">
        <v>56</v>
      </c>
      <c r="B60" s="18" t="s">
        <v>61</v>
      </c>
      <c r="C60" s="19">
        <f>56+24+2</f>
        <v>82</v>
      </c>
      <c r="D60" s="19">
        <f>54+39+5</f>
        <v>98</v>
      </c>
      <c r="E60" s="8">
        <v>54</v>
      </c>
      <c r="F60" s="8">
        <v>13</v>
      </c>
      <c r="G60" s="9"/>
      <c r="H60" s="9"/>
    </row>
    <row r="61" spans="1:8" x14ac:dyDescent="0.25">
      <c r="A61" s="6">
        <v>57</v>
      </c>
      <c r="B61" s="18" t="s">
        <v>62</v>
      </c>
      <c r="C61" s="19">
        <v>2</v>
      </c>
      <c r="D61" s="19">
        <v>67</v>
      </c>
      <c r="E61" s="8">
        <v>368</v>
      </c>
      <c r="F61" s="8">
        <v>79</v>
      </c>
      <c r="G61" s="16"/>
      <c r="H61" s="9"/>
    </row>
    <row r="62" spans="1:8" x14ac:dyDescent="0.25">
      <c r="A62" s="6">
        <v>58</v>
      </c>
      <c r="B62" s="18" t="s">
        <v>63</v>
      </c>
      <c r="C62" s="19">
        <f>21+19+3</f>
        <v>43</v>
      </c>
      <c r="D62" s="19">
        <f>29+21+4</f>
        <v>54</v>
      </c>
      <c r="E62" s="8">
        <v>75</v>
      </c>
      <c r="F62" s="8">
        <v>13</v>
      </c>
      <c r="G62" s="9"/>
      <c r="H62" s="9"/>
    </row>
    <row r="63" spans="1:8" x14ac:dyDescent="0.25">
      <c r="A63" s="6">
        <v>59</v>
      </c>
      <c r="B63" s="18" t="s">
        <v>64</v>
      </c>
      <c r="C63" s="19">
        <v>24</v>
      </c>
      <c r="D63" s="19">
        <v>64</v>
      </c>
      <c r="E63" s="8">
        <v>59</v>
      </c>
      <c r="F63" s="8">
        <v>15</v>
      </c>
      <c r="G63" s="9"/>
      <c r="H63" s="9"/>
    </row>
    <row r="64" spans="1:8" x14ac:dyDescent="0.25">
      <c r="A64" s="6">
        <v>60</v>
      </c>
      <c r="B64" s="18" t="s">
        <v>65</v>
      </c>
      <c r="C64" s="19">
        <f>10+20</f>
        <v>30</v>
      </c>
      <c r="D64" s="19">
        <f>16+22+1</f>
        <v>39</v>
      </c>
      <c r="E64" s="8">
        <v>89</v>
      </c>
      <c r="F64" s="8">
        <v>12</v>
      </c>
      <c r="G64" s="9"/>
      <c r="H64" s="9"/>
    </row>
    <row r="65" spans="1:14" x14ac:dyDescent="0.25">
      <c r="A65" s="6">
        <v>61</v>
      </c>
      <c r="B65" s="18" t="s">
        <v>66</v>
      </c>
      <c r="C65" s="19">
        <f>44+19</f>
        <v>63</v>
      </c>
      <c r="D65" s="19">
        <f>55+22</f>
        <v>77</v>
      </c>
      <c r="E65" s="8">
        <v>27</v>
      </c>
      <c r="F65" s="8">
        <v>7</v>
      </c>
      <c r="G65" s="16"/>
      <c r="H65" s="9"/>
    </row>
    <row r="66" spans="1:14" x14ac:dyDescent="0.25">
      <c r="A66" s="6">
        <v>62</v>
      </c>
      <c r="B66" s="18" t="s">
        <v>67</v>
      </c>
      <c r="C66" s="19">
        <v>12</v>
      </c>
      <c r="D66" s="19">
        <f>48+3</f>
        <v>51</v>
      </c>
      <c r="E66" s="8">
        <v>62</v>
      </c>
      <c r="F66" s="8">
        <v>17</v>
      </c>
      <c r="G66" s="9"/>
      <c r="H66" s="9"/>
    </row>
    <row r="67" spans="1:14" x14ac:dyDescent="0.25">
      <c r="A67" s="6">
        <v>63</v>
      </c>
      <c r="B67" s="18" t="s">
        <v>68</v>
      </c>
      <c r="C67" s="19">
        <f>30+5</f>
        <v>35</v>
      </c>
      <c r="D67" s="19">
        <f>29+7</f>
        <v>36</v>
      </c>
      <c r="E67" s="8">
        <v>48</v>
      </c>
      <c r="F67" s="8">
        <v>9</v>
      </c>
      <c r="G67" s="9"/>
      <c r="H67" s="9"/>
    </row>
    <row r="68" spans="1:14" x14ac:dyDescent="0.25">
      <c r="A68" s="6">
        <v>64</v>
      </c>
      <c r="B68" s="18" t="s">
        <v>69</v>
      </c>
      <c r="C68" s="19">
        <f>25+19</f>
        <v>44</v>
      </c>
      <c r="D68" s="19">
        <f>25+23+1</f>
        <v>49</v>
      </c>
      <c r="E68" s="8">
        <v>20</v>
      </c>
      <c r="F68" s="8">
        <v>5</v>
      </c>
      <c r="G68" s="9"/>
      <c r="H68" s="9"/>
    </row>
    <row r="69" spans="1:14" x14ac:dyDescent="0.25">
      <c r="A69" s="6">
        <v>65</v>
      </c>
      <c r="B69" s="18" t="s">
        <v>70</v>
      </c>
      <c r="C69" s="19">
        <f>9+2</f>
        <v>11</v>
      </c>
      <c r="D69" s="19">
        <f>8+4</f>
        <v>12</v>
      </c>
      <c r="E69" s="8">
        <v>116</v>
      </c>
      <c r="F69" s="8">
        <v>13</v>
      </c>
      <c r="G69" s="15"/>
      <c r="H69" s="9"/>
    </row>
    <row r="70" spans="1:14" x14ac:dyDescent="0.25">
      <c r="A70" s="6">
        <v>66</v>
      </c>
      <c r="B70" s="18" t="s">
        <v>71</v>
      </c>
      <c r="C70" s="19">
        <f>4+3+2</f>
        <v>9</v>
      </c>
      <c r="D70" s="19">
        <f>14+3+3</f>
        <v>20</v>
      </c>
      <c r="E70" s="8">
        <v>71</v>
      </c>
      <c r="F70" s="8">
        <v>9</v>
      </c>
      <c r="G70" s="15"/>
      <c r="H70" s="9"/>
    </row>
    <row r="71" spans="1:14" x14ac:dyDescent="0.25">
      <c r="A71" s="6">
        <v>67</v>
      </c>
      <c r="B71" s="18" t="s">
        <v>72</v>
      </c>
      <c r="C71" s="19">
        <v>9</v>
      </c>
      <c r="D71" s="19">
        <f>21+1</f>
        <v>22</v>
      </c>
      <c r="E71" s="8">
        <v>58</v>
      </c>
      <c r="F71" s="8">
        <v>10</v>
      </c>
      <c r="G71" s="16"/>
      <c r="H71" s="9"/>
    </row>
    <row r="72" spans="1:14" x14ac:dyDescent="0.25">
      <c r="A72" s="6">
        <v>68</v>
      </c>
      <c r="B72" s="18" t="s">
        <v>73</v>
      </c>
      <c r="C72" s="19">
        <v>7</v>
      </c>
      <c r="D72" s="19">
        <v>27</v>
      </c>
      <c r="E72" s="8">
        <v>43</v>
      </c>
      <c r="F72" s="8">
        <v>9</v>
      </c>
      <c r="G72" s="15"/>
      <c r="H72" s="9"/>
    </row>
    <row r="73" spans="1:14" x14ac:dyDescent="0.25">
      <c r="A73" s="6">
        <v>69</v>
      </c>
      <c r="B73" s="18" t="s">
        <v>74</v>
      </c>
      <c r="C73" s="19">
        <v>3</v>
      </c>
      <c r="D73" s="19">
        <f>13+2</f>
        <v>15</v>
      </c>
      <c r="E73" s="8">
        <v>78</v>
      </c>
      <c r="F73" s="8">
        <v>16</v>
      </c>
      <c r="G73" s="15"/>
      <c r="H73" s="9"/>
    </row>
    <row r="74" spans="1:14" x14ac:dyDescent="0.25">
      <c r="A74" s="6">
        <v>70</v>
      </c>
      <c r="B74" s="18" t="s">
        <v>75</v>
      </c>
      <c r="C74" s="19">
        <f>7+7+4</f>
        <v>18</v>
      </c>
      <c r="D74" s="19">
        <f>7+4+8</f>
        <v>19</v>
      </c>
      <c r="E74" s="8">
        <v>21</v>
      </c>
      <c r="F74" s="8">
        <v>5</v>
      </c>
      <c r="G74" s="16"/>
      <c r="H74" s="9"/>
    </row>
    <row r="75" spans="1:14" x14ac:dyDescent="0.25">
      <c r="A75" s="6">
        <v>71</v>
      </c>
      <c r="B75" s="18" t="s">
        <v>76</v>
      </c>
      <c r="C75" s="19">
        <f>18+2</f>
        <v>20</v>
      </c>
      <c r="D75" s="19">
        <f>18+3</f>
        <v>21</v>
      </c>
      <c r="E75" s="8">
        <v>9</v>
      </c>
      <c r="F75" s="8">
        <v>2</v>
      </c>
      <c r="G75" s="15"/>
      <c r="H75" s="9"/>
    </row>
    <row r="76" spans="1:14" x14ac:dyDescent="0.25">
      <c r="A76" s="6">
        <v>72</v>
      </c>
      <c r="B76" s="18" t="s">
        <v>77</v>
      </c>
      <c r="C76" s="19">
        <v>2</v>
      </c>
      <c r="D76" s="19">
        <f>3+2</f>
        <v>5</v>
      </c>
      <c r="E76" s="8">
        <v>51</v>
      </c>
      <c r="F76" s="8">
        <v>8</v>
      </c>
      <c r="G76" s="15"/>
      <c r="H76" s="9"/>
    </row>
    <row r="77" spans="1:14" x14ac:dyDescent="0.25">
      <c r="A77" s="6">
        <v>73</v>
      </c>
      <c r="B77" s="18" t="s">
        <v>78</v>
      </c>
      <c r="C77" s="19">
        <v>5</v>
      </c>
      <c r="D77" s="19">
        <v>8</v>
      </c>
      <c r="E77" s="8">
        <v>26</v>
      </c>
      <c r="F77" s="8">
        <v>2</v>
      </c>
      <c r="G77" s="16"/>
      <c r="H77" s="9"/>
    </row>
    <row r="78" spans="1:14" x14ac:dyDescent="0.25">
      <c r="A78" s="6">
        <v>74</v>
      </c>
      <c r="B78" s="18" t="s">
        <v>79</v>
      </c>
      <c r="C78" s="19">
        <v>1</v>
      </c>
      <c r="D78" s="19">
        <v>5</v>
      </c>
      <c r="E78" s="8">
        <v>44</v>
      </c>
      <c r="F78" s="8">
        <v>9</v>
      </c>
      <c r="G78" s="15"/>
      <c r="H78" s="3"/>
      <c r="I78" s="3"/>
      <c r="J78" s="10"/>
      <c r="K78" s="10"/>
      <c r="L78" s="10"/>
      <c r="M78" s="10"/>
      <c r="N78" s="9"/>
    </row>
    <row r="79" spans="1:14" x14ac:dyDescent="0.25">
      <c r="A79" s="6">
        <v>75</v>
      </c>
      <c r="B79" s="18" t="s">
        <v>80</v>
      </c>
      <c r="C79" s="19">
        <f>4+6</f>
        <v>10</v>
      </c>
      <c r="D79" s="19">
        <f>7+6</f>
        <v>13</v>
      </c>
      <c r="E79" s="8">
        <v>6</v>
      </c>
      <c r="F79" s="8">
        <v>2</v>
      </c>
      <c r="G79" s="15"/>
      <c r="H79" s="9"/>
      <c r="I79" s="9"/>
      <c r="J79" s="9"/>
      <c r="K79" s="9"/>
      <c r="L79" s="9"/>
      <c r="M79" s="9"/>
      <c r="N79" s="9"/>
    </row>
    <row r="80" spans="1:14" x14ac:dyDescent="0.25">
      <c r="A80" s="6">
        <v>76</v>
      </c>
      <c r="B80" s="18" t="s">
        <v>81</v>
      </c>
      <c r="C80" s="19">
        <v>1</v>
      </c>
      <c r="D80" s="19">
        <v>7</v>
      </c>
      <c r="E80" s="8">
        <v>23</v>
      </c>
      <c r="F80" s="8">
        <v>3</v>
      </c>
      <c r="G80" s="16"/>
      <c r="H80" s="9"/>
    </row>
    <row r="81" spans="1:8" x14ac:dyDescent="0.25">
      <c r="A81" s="6">
        <v>77</v>
      </c>
      <c r="B81" s="18" t="s">
        <v>82</v>
      </c>
      <c r="C81" s="19">
        <v>3</v>
      </c>
      <c r="D81" s="19">
        <v>12</v>
      </c>
      <c r="E81" s="8">
        <v>7</v>
      </c>
      <c r="F81" s="8">
        <v>1</v>
      </c>
      <c r="G81" s="15"/>
      <c r="H81" s="9"/>
    </row>
    <row r="82" spans="1:8" x14ac:dyDescent="0.25">
      <c r="A82" s="6">
        <v>78</v>
      </c>
      <c r="B82" s="18" t="s">
        <v>83</v>
      </c>
      <c r="C82" s="19">
        <v>6</v>
      </c>
      <c r="D82" s="19">
        <v>6</v>
      </c>
      <c r="E82" s="8">
        <v>4</v>
      </c>
      <c r="F82" s="8">
        <v>1</v>
      </c>
      <c r="G82" s="15"/>
      <c r="H82" s="9"/>
    </row>
    <row r="83" spans="1:8" x14ac:dyDescent="0.25">
      <c r="A83" s="6">
        <v>79</v>
      </c>
      <c r="B83" s="18" t="s">
        <v>84</v>
      </c>
      <c r="C83" s="19">
        <v>1</v>
      </c>
      <c r="D83" s="19">
        <v>3</v>
      </c>
      <c r="E83" s="8">
        <v>8</v>
      </c>
      <c r="F83" s="8">
        <v>1</v>
      </c>
      <c r="G83" s="16"/>
      <c r="H83" s="9"/>
    </row>
    <row r="84" spans="1:8" x14ac:dyDescent="0.25">
      <c r="A84" s="6">
        <v>80</v>
      </c>
      <c r="B84" s="18" t="s">
        <v>85</v>
      </c>
      <c r="C84" s="19">
        <v>1</v>
      </c>
      <c r="D84" s="19">
        <v>2</v>
      </c>
      <c r="E84" s="8">
        <v>4</v>
      </c>
      <c r="F84" s="8">
        <v>1</v>
      </c>
      <c r="G84" s="15"/>
      <c r="H84" s="9"/>
    </row>
    <row r="85" spans="1:8" x14ac:dyDescent="0.25">
      <c r="A85" s="6">
        <v>81</v>
      </c>
      <c r="B85" s="18" t="s">
        <v>86</v>
      </c>
      <c r="C85" s="19">
        <v>0</v>
      </c>
      <c r="D85" s="19">
        <v>10</v>
      </c>
      <c r="E85" s="8">
        <v>128</v>
      </c>
      <c r="F85" s="8">
        <v>31</v>
      </c>
      <c r="G85" s="15"/>
      <c r="H85" s="9"/>
    </row>
    <row r="86" spans="1:8" x14ac:dyDescent="0.25">
      <c r="A86" s="6">
        <v>82</v>
      </c>
      <c r="B86" s="18" t="s">
        <v>87</v>
      </c>
      <c r="C86" s="19">
        <v>0</v>
      </c>
      <c r="D86" s="19">
        <v>5</v>
      </c>
      <c r="E86" s="8">
        <v>100</v>
      </c>
      <c r="F86" s="8">
        <v>17</v>
      </c>
      <c r="G86" s="16"/>
      <c r="H86" s="9"/>
    </row>
    <row r="87" spans="1:8" x14ac:dyDescent="0.25">
      <c r="A87" s="6">
        <v>83</v>
      </c>
      <c r="B87" s="18" t="s">
        <v>88</v>
      </c>
      <c r="C87" s="19">
        <v>0</v>
      </c>
      <c r="D87" s="19">
        <v>4</v>
      </c>
      <c r="E87" s="8">
        <v>63</v>
      </c>
      <c r="F87" s="8">
        <v>10</v>
      </c>
      <c r="G87" s="15"/>
      <c r="H87" s="9"/>
    </row>
    <row r="88" spans="1:8" x14ac:dyDescent="0.25">
      <c r="A88" s="6">
        <v>84</v>
      </c>
      <c r="B88" s="18" t="s">
        <v>89</v>
      </c>
      <c r="C88" s="19">
        <v>0</v>
      </c>
      <c r="D88" s="19">
        <v>7</v>
      </c>
      <c r="E88" s="8">
        <v>37</v>
      </c>
      <c r="F88" s="8">
        <v>7</v>
      </c>
      <c r="G88" s="15"/>
      <c r="H88" s="9"/>
    </row>
    <row r="89" spans="1:8" x14ac:dyDescent="0.25">
      <c r="A89" s="6">
        <v>85</v>
      </c>
      <c r="B89" s="18" t="s">
        <v>90</v>
      </c>
      <c r="C89" s="19">
        <v>0</v>
      </c>
      <c r="D89" s="19">
        <v>4</v>
      </c>
      <c r="E89" s="8">
        <v>10</v>
      </c>
      <c r="F89" s="8">
        <v>2</v>
      </c>
      <c r="G89" s="16"/>
      <c r="H89" s="9"/>
    </row>
    <row r="90" spans="1:8" x14ac:dyDescent="0.25">
      <c r="A90" s="6">
        <v>86</v>
      </c>
      <c r="B90" s="18" t="s">
        <v>91</v>
      </c>
      <c r="C90" s="19">
        <v>0</v>
      </c>
      <c r="D90" s="19">
        <v>2</v>
      </c>
      <c r="E90" s="8">
        <v>9</v>
      </c>
      <c r="F90" s="8">
        <v>1</v>
      </c>
      <c r="G90" s="15"/>
      <c r="H90" s="9"/>
    </row>
    <row r="91" spans="1:8" x14ac:dyDescent="0.25">
      <c r="A91" s="6">
        <v>87</v>
      </c>
      <c r="B91" s="18" t="s">
        <v>92</v>
      </c>
      <c r="C91" s="19">
        <v>0</v>
      </c>
      <c r="D91" s="19">
        <v>0</v>
      </c>
      <c r="E91" s="8">
        <v>12</v>
      </c>
      <c r="F91" s="8">
        <v>1</v>
      </c>
      <c r="G91" s="15"/>
      <c r="H91" s="9"/>
    </row>
    <row r="92" spans="1:8" x14ac:dyDescent="0.25">
      <c r="A92" s="6">
        <v>88</v>
      </c>
      <c r="B92" s="18" t="s">
        <v>93</v>
      </c>
      <c r="C92" s="19">
        <v>0</v>
      </c>
      <c r="D92" s="19">
        <v>0</v>
      </c>
      <c r="E92" s="8">
        <v>16</v>
      </c>
      <c r="F92" s="8">
        <v>1</v>
      </c>
      <c r="G92" s="16"/>
      <c r="H92" s="9"/>
    </row>
    <row r="93" spans="1:8" x14ac:dyDescent="0.25">
      <c r="A93" s="6">
        <v>89</v>
      </c>
      <c r="B93" s="18" t="s">
        <v>94</v>
      </c>
      <c r="C93" s="19">
        <v>0</v>
      </c>
      <c r="D93" s="19">
        <v>0</v>
      </c>
      <c r="E93" s="8">
        <v>30</v>
      </c>
      <c r="F93" s="8">
        <v>3</v>
      </c>
      <c r="G93" s="15"/>
      <c r="H93" s="9"/>
    </row>
    <row r="94" spans="1:8" x14ac:dyDescent="0.25">
      <c r="A94" s="6">
        <v>90</v>
      </c>
      <c r="B94" s="18" t="s">
        <v>95</v>
      </c>
      <c r="C94" s="19">
        <v>0</v>
      </c>
      <c r="D94" s="19">
        <v>0</v>
      </c>
      <c r="E94" s="8">
        <v>91</v>
      </c>
      <c r="F94" s="8">
        <v>18</v>
      </c>
      <c r="G94" s="15"/>
      <c r="H94" s="9"/>
    </row>
    <row r="95" spans="1:8" x14ac:dyDescent="0.25">
      <c r="A95" s="6">
        <v>91</v>
      </c>
      <c r="B95" s="18" t="s">
        <v>96</v>
      </c>
      <c r="C95" s="19">
        <v>0</v>
      </c>
      <c r="D95" s="19">
        <v>0</v>
      </c>
      <c r="E95" s="8">
        <v>19</v>
      </c>
      <c r="F95" s="8">
        <v>0</v>
      </c>
      <c r="G95" s="16"/>
      <c r="H95" s="9"/>
    </row>
    <row r="96" spans="1:8" x14ac:dyDescent="0.25">
      <c r="A96" s="6">
        <v>92</v>
      </c>
      <c r="B96" s="18" t="s">
        <v>97</v>
      </c>
      <c r="C96" s="19">
        <v>0</v>
      </c>
      <c r="D96" s="19">
        <v>1</v>
      </c>
      <c r="E96" s="8">
        <v>0</v>
      </c>
      <c r="F96" s="8">
        <v>0</v>
      </c>
      <c r="G96" s="15"/>
      <c r="H96" s="9"/>
    </row>
    <row r="97" spans="1:8" x14ac:dyDescent="0.25">
      <c r="A97" s="6">
        <v>93</v>
      </c>
      <c r="B97" s="18" t="s">
        <v>98</v>
      </c>
      <c r="C97" s="19">
        <v>0</v>
      </c>
      <c r="D97" s="19">
        <v>0</v>
      </c>
      <c r="E97" s="8">
        <v>0</v>
      </c>
      <c r="F97" s="8">
        <v>0</v>
      </c>
      <c r="G97" s="16"/>
      <c r="H97" s="9"/>
    </row>
    <row r="98" spans="1:8" x14ac:dyDescent="0.25">
      <c r="A98" s="6">
        <v>94</v>
      </c>
      <c r="B98" s="18" t="s">
        <v>99</v>
      </c>
      <c r="C98" s="19">
        <v>0</v>
      </c>
      <c r="D98" s="19">
        <v>0</v>
      </c>
      <c r="E98" s="8">
        <v>0</v>
      </c>
      <c r="F98" s="8">
        <v>0</v>
      </c>
      <c r="G98" s="16"/>
      <c r="H98" s="9"/>
    </row>
    <row r="99" spans="1:8" x14ac:dyDescent="0.25">
      <c r="A99" s="6">
        <v>95</v>
      </c>
      <c r="B99" s="18" t="s">
        <v>100</v>
      </c>
      <c r="C99" s="19">
        <v>0</v>
      </c>
      <c r="D99" s="19">
        <v>0</v>
      </c>
      <c r="E99" s="8">
        <v>0</v>
      </c>
      <c r="F99" s="8">
        <v>0</v>
      </c>
      <c r="G99" s="16"/>
      <c r="H99" s="9"/>
    </row>
    <row r="100" spans="1:8" x14ac:dyDescent="0.25">
      <c r="A100" s="6">
        <v>96</v>
      </c>
      <c r="B100" s="18" t="s">
        <v>101</v>
      </c>
      <c r="C100" s="19">
        <v>0</v>
      </c>
      <c r="D100" s="19">
        <v>0</v>
      </c>
      <c r="E100" s="8">
        <v>0</v>
      </c>
      <c r="F100" s="8">
        <v>0</v>
      </c>
      <c r="G100" s="16"/>
      <c r="H100" s="9"/>
    </row>
    <row r="101" spans="1:8" x14ac:dyDescent="0.25">
      <c r="A101" s="6">
        <v>97</v>
      </c>
      <c r="B101" s="18" t="s">
        <v>102</v>
      </c>
      <c r="C101" s="19">
        <v>0</v>
      </c>
      <c r="D101" s="19">
        <v>0</v>
      </c>
      <c r="E101" s="8">
        <v>0</v>
      </c>
      <c r="F101" s="8">
        <v>0</v>
      </c>
      <c r="G101" s="16"/>
      <c r="H101" s="9"/>
    </row>
    <row r="102" spans="1:8" x14ac:dyDescent="0.25">
      <c r="A102" s="6">
        <v>98</v>
      </c>
      <c r="B102" s="18" t="s">
        <v>103</v>
      </c>
      <c r="C102" s="19">
        <v>0</v>
      </c>
      <c r="D102" s="19">
        <v>0</v>
      </c>
      <c r="E102" s="8">
        <v>0</v>
      </c>
      <c r="F102" s="8">
        <v>0</v>
      </c>
      <c r="G102" s="16"/>
      <c r="H102" s="9"/>
    </row>
    <row r="103" spans="1:8" x14ac:dyDescent="0.25">
      <c r="A103" s="6">
        <v>99</v>
      </c>
      <c r="B103" s="18" t="s">
        <v>104</v>
      </c>
      <c r="C103" s="19">
        <v>0</v>
      </c>
      <c r="D103" s="19">
        <v>0</v>
      </c>
      <c r="E103" s="8">
        <v>0</v>
      </c>
      <c r="F103" s="8">
        <v>0</v>
      </c>
      <c r="G103" s="16"/>
      <c r="H103" s="9"/>
    </row>
    <row r="104" spans="1:8" x14ac:dyDescent="0.25">
      <c r="A104" s="6">
        <v>100</v>
      </c>
      <c r="B104" s="18" t="s">
        <v>105</v>
      </c>
      <c r="C104" s="19">
        <v>0</v>
      </c>
      <c r="D104" s="19">
        <v>0</v>
      </c>
      <c r="E104" s="8">
        <v>0</v>
      </c>
      <c r="F104" s="8">
        <v>0</v>
      </c>
      <c r="G104" s="16"/>
      <c r="H104" s="9"/>
    </row>
    <row r="105" spans="1:8" x14ac:dyDescent="0.25">
      <c r="A105" s="6">
        <v>101</v>
      </c>
      <c r="B105" s="18" t="s">
        <v>106</v>
      </c>
      <c r="C105" s="19">
        <v>0</v>
      </c>
      <c r="D105" s="19">
        <v>0</v>
      </c>
      <c r="E105" s="8">
        <v>0</v>
      </c>
      <c r="F105" s="8">
        <v>0</v>
      </c>
      <c r="G105" s="16"/>
      <c r="H105" s="9"/>
    </row>
    <row r="106" spans="1:8" x14ac:dyDescent="0.25">
      <c r="A106" s="6">
        <v>102</v>
      </c>
      <c r="B106" s="18" t="s">
        <v>107</v>
      </c>
      <c r="C106" s="19">
        <v>0</v>
      </c>
      <c r="D106" s="19">
        <v>0</v>
      </c>
      <c r="E106" s="8">
        <v>0</v>
      </c>
      <c r="F106" s="8">
        <v>0</v>
      </c>
      <c r="G106" s="16"/>
      <c r="H106" s="9"/>
    </row>
    <row r="107" spans="1:8" x14ac:dyDescent="0.25">
      <c r="A107" s="6">
        <v>103</v>
      </c>
      <c r="B107" s="18" t="s">
        <v>108</v>
      </c>
      <c r="C107" s="19">
        <v>0</v>
      </c>
      <c r="D107" s="19">
        <v>0</v>
      </c>
      <c r="E107" s="8">
        <v>0</v>
      </c>
      <c r="F107" s="8">
        <v>0</v>
      </c>
      <c r="G107" s="16"/>
      <c r="H107" s="9"/>
    </row>
    <row r="108" spans="1:8" x14ac:dyDescent="0.25">
      <c r="A108" s="6">
        <v>104</v>
      </c>
      <c r="B108" s="18" t="s">
        <v>109</v>
      </c>
      <c r="C108" s="19">
        <v>0</v>
      </c>
      <c r="D108" s="19">
        <v>0</v>
      </c>
      <c r="E108" s="8">
        <v>0</v>
      </c>
      <c r="F108" s="8">
        <v>0</v>
      </c>
      <c r="G108" s="16"/>
      <c r="H108" s="9"/>
    </row>
    <row r="109" spans="1:8" x14ac:dyDescent="0.25">
      <c r="A109" s="6">
        <v>105</v>
      </c>
      <c r="B109" s="18" t="s">
        <v>110</v>
      </c>
      <c r="C109" s="19">
        <v>0</v>
      </c>
      <c r="D109" s="19">
        <v>0</v>
      </c>
      <c r="E109" s="8">
        <v>0</v>
      </c>
      <c r="F109" s="8">
        <v>0</v>
      </c>
      <c r="G109" s="16"/>
      <c r="H109" s="9"/>
    </row>
    <row r="110" spans="1:8" x14ac:dyDescent="0.25">
      <c r="A110" s="6">
        <v>106</v>
      </c>
      <c r="B110" s="18" t="s">
        <v>111</v>
      </c>
      <c r="C110" s="19">
        <v>0</v>
      </c>
      <c r="D110" s="19">
        <v>0</v>
      </c>
      <c r="E110" s="8">
        <v>0</v>
      </c>
      <c r="F110" s="8">
        <v>0</v>
      </c>
      <c r="G110" s="16"/>
      <c r="H110" s="9"/>
    </row>
    <row r="111" spans="1:8" x14ac:dyDescent="0.25">
      <c r="G111" s="9"/>
      <c r="H111" s="9"/>
    </row>
    <row r="112" spans="1:8" x14ac:dyDescent="0.25">
      <c r="B112" s="11"/>
      <c r="C112" s="12"/>
      <c r="D112" s="12"/>
      <c r="E112" s="12"/>
      <c r="F112" s="12"/>
      <c r="G112" s="9"/>
      <c r="H112" s="9"/>
    </row>
    <row r="115" spans="2:2" x14ac:dyDescent="0.25">
      <c r="B115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Ranking-HVS</vt:lpstr>
      <vt:lpstr>Tabelle3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Windows-Benutzer</cp:lastModifiedBy>
  <dcterms:created xsi:type="dcterms:W3CDTF">2023-04-05T11:40:15Z</dcterms:created>
  <dcterms:modified xsi:type="dcterms:W3CDTF">2023-05-02T12:28:22Z</dcterms:modified>
</cp:coreProperties>
</file>